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P:\Hillary Amster\CMRT\Versions\27April2018\FINAL\"/>
    </mc:Choice>
  </mc:AlternateContent>
  <bookViews>
    <workbookView xWindow="0" yWindow="0" windowWidth="19200" windowHeight="6470" tabRatio="789" activeTab="1"/>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48" i="6" l="1"/>
  <c r="B43" i="6"/>
  <c r="B38" i="6"/>
  <c r="B33" i="6"/>
  <c r="B28" i="6"/>
  <c r="B23" i="6"/>
  <c r="B17" i="6"/>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 i="5"/>
  <c r="C5" i="5"/>
  <c r="V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5"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c r="B59" i="6"/>
  <c r="G59" i="6" s="1"/>
  <c r="B58" i="6"/>
  <c r="G58" i="6"/>
  <c r="B56" i="6"/>
  <c r="G56" i="6" s="1"/>
  <c r="B55" i="6"/>
  <c r="G55" i="6"/>
  <c r="B54" i="6"/>
  <c r="G54" i="6" s="1"/>
  <c r="B53" i="6"/>
  <c r="G53" i="6"/>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1" i="6" l="1"/>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C11" i="6" s="1"/>
  <c r="D4" i="8"/>
  <c r="B8" i="4"/>
  <c r="A4" i="6" s="1"/>
  <c r="C29" i="3"/>
  <c r="G3" i="5"/>
  <c r="A1" i="6"/>
  <c r="I9" i="6"/>
  <c r="I16"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B45" i="6" l="1"/>
  <c r="G20" i="6"/>
  <c r="H20" i="6" s="1"/>
  <c r="B25" i="6"/>
  <c r="F25" i="6"/>
  <c r="B40" i="6"/>
  <c r="F26" i="6"/>
  <c r="B30" i="6"/>
  <c r="F41" i="6"/>
  <c r="B41" i="6"/>
  <c r="F63" i="6"/>
  <c r="F36" i="6"/>
  <c r="G21" i="6"/>
  <c r="H21" i="6" s="1"/>
  <c r="B26" i="6"/>
  <c r="B36" i="6"/>
  <c r="B46" i="6"/>
  <c r="G46" i="6" s="1"/>
  <c r="G31" i="6"/>
  <c r="H22" i="6"/>
  <c r="D22" i="6" s="1"/>
  <c r="G47" i="6"/>
  <c r="G42" i="6"/>
  <c r="G40" i="6"/>
  <c r="G26" i="6"/>
  <c r="H26" i="6" s="1"/>
  <c r="C26" i="6" s="1"/>
  <c r="K65" i="6"/>
  <c r="C65" i="6" s="1"/>
  <c r="G27" i="6"/>
  <c r="G32" i="6"/>
  <c r="G45" i="6"/>
  <c r="G43" i="6"/>
  <c r="G38" i="6"/>
  <c r="G35" i="6"/>
  <c r="G28" i="6"/>
  <c r="G33" i="6"/>
  <c r="G41" i="6"/>
  <c r="H41" i="6" s="1"/>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D20" i="6" l="1"/>
  <c r="K62" i="6"/>
  <c r="C62" i="6" s="1"/>
  <c r="F45" i="6"/>
  <c r="H45" i="6" s="1"/>
  <c r="F62" i="6"/>
  <c r="B2" i="6" s="1"/>
  <c r="F40" i="6"/>
  <c r="F35" i="6"/>
  <c r="F30" i="6"/>
  <c r="H30" i="6" s="1"/>
  <c r="H35" i="6"/>
  <c r="D35" i="6" s="1"/>
  <c r="H40" i="6"/>
  <c r="D40" i="6" s="1"/>
  <c r="H31" i="6"/>
  <c r="D31" i="6" s="1"/>
  <c r="F46" i="6"/>
  <c r="H46" i="6" s="1"/>
  <c r="F31" i="6"/>
  <c r="C20" i="6"/>
  <c r="D21" i="6"/>
  <c r="C21" i="6"/>
  <c r="K63" i="6"/>
  <c r="C63" i="6" s="1"/>
  <c r="D26" i="6"/>
  <c r="H32" i="6"/>
  <c r="C32" i="6" s="1"/>
  <c r="C22" i="6"/>
  <c r="C35"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C30" i="6" l="1"/>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<sst xmlns="http://schemas.openxmlformats.org/spreadsheetml/2006/main" count="21597" uniqueCount="15425">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</sst>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3" fillId="0" borderId="0" xfId="502" applyFont="1" applyFill="1" applyAlignment="1">
      <alignment horizontal="justify" vertical="top"/>
    </xf>
    <xf numFmtId="0" fontId="97"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6" fillId="0" borderId="0" xfId="480"/>
    <xf numFmtId="0" fontId="119" fillId="0" borderId="0" xfId="0" applyFont="1" applyFill="1" applyAlignment="1">
      <alignment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3.5"/>
  <cols>
    <col min="1" max="1" width="0.84375" style="118" customWidth="1"/>
    <col min="2" max="2" width="6.84375" style="118" customWidth="1"/>
    <col min="3" max="3" width="8.4609375" style="118" customWidth="1"/>
    <col min="4" max="4" width="13" style="234" customWidth="1"/>
    <col min="5" max="5" width="42.3828125" style="118" customWidth="1"/>
    <col min="6" max="6" width="53.3828125" style="118" customWidth="1"/>
    <col min="7" max="7" width="0.84375" style="118" customWidth="1"/>
    <col min="8" max="16384" width="9" style="118"/>
  </cols>
  <sheetData>
    <row r="1" spans="1:7" ht="14" thickTop="1">
      <c r="A1" s="9"/>
      <c r="B1" s="10"/>
      <c r="C1" s="10"/>
      <c r="D1" s="226"/>
      <c r="E1" s="10"/>
      <c r="F1" s="10"/>
      <c r="G1" s="11"/>
    </row>
    <row r="2" spans="1:7">
      <c r="A2" s="348"/>
      <c r="B2" s="38" t="s">
        <v>975</v>
      </c>
      <c r="C2" s="36"/>
      <c r="D2" s="227"/>
      <c r="E2" s="3"/>
      <c r="F2" s="36"/>
      <c r="G2" s="34"/>
    </row>
    <row r="3" spans="1:7">
      <c r="A3" s="348"/>
      <c r="B3" s="5" t="s">
        <v>964</v>
      </c>
      <c r="C3" s="6"/>
      <c r="D3" s="228"/>
      <c r="E3" s="3"/>
      <c r="F3" s="6"/>
      <c r="G3" s="34"/>
    </row>
    <row r="4" spans="1:7" ht="15">
      <c r="A4" s="348"/>
      <c r="B4" s="41" t="s">
        <v>977</v>
      </c>
      <c r="C4" s="7"/>
      <c r="D4" s="229"/>
      <c r="E4" s="3"/>
      <c r="F4" s="7"/>
      <c r="G4" s="34"/>
    </row>
    <row r="5" spans="1:7">
      <c r="A5" s="348"/>
      <c r="B5" s="40" t="s">
        <v>1169</v>
      </c>
      <c r="C5" s="4"/>
      <c r="D5" s="230"/>
      <c r="E5" s="3"/>
      <c r="F5" s="4"/>
      <c r="G5" s="34"/>
    </row>
    <row r="6" spans="1:7">
      <c r="A6" s="348"/>
      <c r="B6" s="8"/>
      <c r="C6" s="8"/>
      <c r="D6" s="231"/>
      <c r="E6" s="8"/>
      <c r="F6" s="8"/>
      <c r="G6" s="34"/>
    </row>
    <row r="7" spans="1:7">
      <c r="A7" s="348"/>
      <c r="B7" s="8"/>
      <c r="C7" s="8"/>
      <c r="D7" s="231"/>
      <c r="E7" s="8"/>
      <c r="F7" s="8"/>
      <c r="G7" s="34"/>
    </row>
    <row r="8" spans="1:7">
      <c r="A8" s="348"/>
      <c r="B8" s="8"/>
      <c r="C8" s="8"/>
      <c r="D8" s="231"/>
      <c r="E8" s="8"/>
      <c r="F8" s="8"/>
      <c r="G8" s="34"/>
    </row>
    <row r="9" spans="1:7">
      <c r="A9" s="348"/>
      <c r="B9" s="351" t="s">
        <v>978</v>
      </c>
      <c r="C9" s="351"/>
      <c r="D9" s="351"/>
      <c r="E9" s="351"/>
      <c r="F9" s="351"/>
      <c r="G9" s="34"/>
    </row>
    <row r="10" spans="1:7" ht="27" customHeight="1">
      <c r="A10" s="348"/>
      <c r="B10" s="352" t="s">
        <v>511</v>
      </c>
      <c r="C10" s="352"/>
      <c r="D10" s="352"/>
      <c r="E10" s="352"/>
      <c r="F10" s="352"/>
      <c r="G10" s="34"/>
    </row>
    <row r="11" spans="1:7" ht="27" customHeight="1">
      <c r="A11" s="348"/>
      <c r="B11" s="353"/>
      <c r="C11" s="353"/>
      <c r="D11" s="353"/>
      <c r="E11" s="353"/>
      <c r="F11" s="353"/>
      <c r="G11" s="34"/>
    </row>
    <row r="12" spans="1:7">
      <c r="A12" s="348"/>
      <c r="B12" s="42" t="s">
        <v>976</v>
      </c>
      <c r="C12" s="43" t="s">
        <v>979</v>
      </c>
      <c r="D12" s="232" t="s">
        <v>980</v>
      </c>
      <c r="E12" s="43" t="s">
        <v>706</v>
      </c>
      <c r="F12" s="43" t="s">
        <v>707</v>
      </c>
      <c r="G12" s="34"/>
    </row>
    <row r="13" spans="1:7" ht="20">
      <c r="A13" s="348"/>
      <c r="B13" s="2">
        <v>1</v>
      </c>
      <c r="C13" s="37" t="s">
        <v>1220</v>
      </c>
      <c r="D13" s="39" t="s">
        <v>1004</v>
      </c>
      <c r="E13" s="214" t="s">
        <v>981</v>
      </c>
      <c r="F13" s="214"/>
      <c r="G13" s="34"/>
    </row>
    <row r="14" spans="1:7" ht="30">
      <c r="A14" s="348"/>
      <c r="B14" s="2">
        <v>2</v>
      </c>
      <c r="C14" s="37" t="s">
        <v>1220</v>
      </c>
      <c r="D14" s="39" t="s">
        <v>1154</v>
      </c>
      <c r="E14" s="214" t="s">
        <v>607</v>
      </c>
      <c r="F14" s="214" t="s">
        <v>608</v>
      </c>
      <c r="G14" s="34"/>
    </row>
    <row r="15" spans="1:7" ht="89.15" customHeight="1">
      <c r="A15" s="348"/>
      <c r="B15" s="354">
        <v>2.0099999999999998</v>
      </c>
      <c r="C15" s="345" t="s">
        <v>1220</v>
      </c>
      <c r="D15" s="357" t="s">
        <v>2745</v>
      </c>
      <c r="E15" s="215" t="s">
        <v>708</v>
      </c>
      <c r="F15" s="215" t="s">
        <v>711</v>
      </c>
      <c r="G15" s="34"/>
    </row>
    <row r="16" spans="1:7" ht="99" customHeight="1">
      <c r="A16" s="348"/>
      <c r="B16" s="355"/>
      <c r="C16" s="346"/>
      <c r="D16" s="358"/>
      <c r="E16" s="216"/>
      <c r="F16" s="216" t="s">
        <v>709</v>
      </c>
      <c r="G16" s="34"/>
    </row>
    <row r="17" spans="1:7" ht="63" customHeight="1">
      <c r="A17" s="348"/>
      <c r="B17" s="356"/>
      <c r="C17" s="347"/>
      <c r="D17" s="359"/>
      <c r="E17" s="37"/>
      <c r="F17" s="37" t="s">
        <v>710</v>
      </c>
      <c r="G17" s="34"/>
    </row>
    <row r="18" spans="1:7" ht="117" customHeight="1">
      <c r="A18" s="348"/>
      <c r="B18" s="354">
        <v>2.02</v>
      </c>
      <c r="C18" s="345" t="s">
        <v>1220</v>
      </c>
      <c r="D18" s="357" t="s">
        <v>2746</v>
      </c>
      <c r="E18" s="215" t="s">
        <v>512</v>
      </c>
      <c r="F18" s="215" t="s">
        <v>601</v>
      </c>
      <c r="G18" s="34"/>
    </row>
    <row r="19" spans="1:7" ht="71.150000000000006" customHeight="1">
      <c r="A19" s="348"/>
      <c r="B19" s="355"/>
      <c r="C19" s="346"/>
      <c r="D19" s="358"/>
      <c r="E19" s="216" t="s">
        <v>606</v>
      </c>
      <c r="F19" s="216" t="s">
        <v>513</v>
      </c>
      <c r="G19" s="34"/>
    </row>
    <row r="20" spans="1:7" ht="90.75" customHeight="1">
      <c r="A20" s="348"/>
      <c r="B20" s="355"/>
      <c r="C20" s="346"/>
      <c r="D20" s="358"/>
      <c r="E20" s="216"/>
      <c r="F20" s="216" t="s">
        <v>713</v>
      </c>
      <c r="G20" s="34"/>
    </row>
    <row r="21" spans="1:7" ht="74.25" customHeight="1">
      <c r="A21" s="348"/>
      <c r="B21" s="356"/>
      <c r="C21" s="347"/>
      <c r="D21" s="359"/>
      <c r="E21" s="37"/>
      <c r="F21" s="37" t="s">
        <v>712</v>
      </c>
      <c r="G21" s="34"/>
    </row>
    <row r="22" spans="1:7" ht="90" customHeight="1">
      <c r="A22" s="348"/>
      <c r="B22" s="363">
        <v>2.0299999999999998</v>
      </c>
      <c r="C22" s="363" t="s">
        <v>947</v>
      </c>
      <c r="D22" s="366" t="s">
        <v>2747</v>
      </c>
      <c r="E22" s="345" t="s">
        <v>510</v>
      </c>
      <c r="F22" s="215" t="s">
        <v>534</v>
      </c>
      <c r="G22" s="34"/>
    </row>
    <row r="23" spans="1:7" ht="109.5" customHeight="1">
      <c r="A23" s="348"/>
      <c r="B23" s="364"/>
      <c r="C23" s="364"/>
      <c r="D23" s="367"/>
      <c r="E23" s="346"/>
      <c r="F23" s="216" t="s">
        <v>948</v>
      </c>
      <c r="G23" s="34"/>
    </row>
    <row r="24" spans="1:7" ht="74.25" customHeight="1">
      <c r="A24" s="348"/>
      <c r="B24" s="365"/>
      <c r="C24" s="365"/>
      <c r="D24" s="368"/>
      <c r="E24" s="347"/>
      <c r="F24" s="37" t="s">
        <v>509</v>
      </c>
      <c r="G24" s="34"/>
    </row>
    <row r="25" spans="1:7" ht="72" customHeight="1">
      <c r="A25" s="348"/>
      <c r="B25" s="2" t="s">
        <v>532</v>
      </c>
      <c r="C25" s="37" t="s">
        <v>533</v>
      </c>
      <c r="D25" s="39" t="s">
        <v>2748</v>
      </c>
      <c r="E25" s="37" t="s">
        <v>2741</v>
      </c>
      <c r="F25" s="37" t="s">
        <v>535</v>
      </c>
      <c r="G25" s="34"/>
    </row>
    <row r="26" spans="1:7" ht="98.15" customHeight="1">
      <c r="A26" s="348"/>
      <c r="B26" s="360">
        <v>3</v>
      </c>
      <c r="C26" s="354" t="s">
        <v>79</v>
      </c>
      <c r="D26" s="357" t="s">
        <v>2749</v>
      </c>
      <c r="E26" s="345" t="s">
        <v>0</v>
      </c>
      <c r="F26" s="215" t="s">
        <v>73</v>
      </c>
      <c r="G26" s="34"/>
    </row>
    <row r="27" spans="1:7" ht="90" customHeight="1">
      <c r="A27" s="348"/>
      <c r="B27" s="361"/>
      <c r="C27" s="355"/>
      <c r="D27" s="358"/>
      <c r="E27" s="346"/>
      <c r="F27" s="216" t="s">
        <v>68</v>
      </c>
      <c r="G27" s="34"/>
    </row>
    <row r="28" spans="1:7" ht="19.399999999999999" customHeight="1">
      <c r="A28" s="348"/>
      <c r="B28" s="361"/>
      <c r="C28" s="355"/>
      <c r="D28" s="358"/>
      <c r="E28" s="346"/>
      <c r="F28" s="216" t="s">
        <v>69</v>
      </c>
      <c r="G28" s="34"/>
    </row>
    <row r="29" spans="1:7" ht="74.5" customHeight="1">
      <c r="A29" s="348"/>
      <c r="B29" s="361"/>
      <c r="C29" s="355"/>
      <c r="D29" s="358"/>
      <c r="E29" s="346"/>
      <c r="F29" s="216" t="s">
        <v>70</v>
      </c>
      <c r="G29" s="34"/>
    </row>
    <row r="30" spans="1:7" ht="62.5" customHeight="1">
      <c r="A30" s="348"/>
      <c r="B30" s="361"/>
      <c r="C30" s="355"/>
      <c r="D30" s="358"/>
      <c r="E30" s="346"/>
      <c r="F30" s="216" t="s">
        <v>71</v>
      </c>
      <c r="G30" s="34"/>
    </row>
    <row r="31" spans="1:7" ht="81" customHeight="1">
      <c r="A31" s="348"/>
      <c r="B31" s="361"/>
      <c r="C31" s="355"/>
      <c r="D31" s="358"/>
      <c r="E31" s="346"/>
      <c r="F31" s="216" t="s">
        <v>72</v>
      </c>
      <c r="G31" s="34"/>
    </row>
    <row r="32" spans="1:7" ht="48.75" customHeight="1">
      <c r="A32" s="348"/>
      <c r="B32" s="361"/>
      <c r="C32" s="355"/>
      <c r="D32" s="358"/>
      <c r="E32" s="346"/>
      <c r="F32" s="216" t="s">
        <v>75</v>
      </c>
      <c r="G32" s="34"/>
    </row>
    <row r="33" spans="1:7" ht="98.5" customHeight="1">
      <c r="A33" s="348"/>
      <c r="B33" s="361"/>
      <c r="C33" s="355"/>
      <c r="D33" s="358"/>
      <c r="E33" s="346"/>
      <c r="F33" s="216" t="s">
        <v>74</v>
      </c>
      <c r="G33" s="34"/>
    </row>
    <row r="34" spans="1:7" ht="89.15" customHeight="1">
      <c r="A34" s="348"/>
      <c r="B34" s="361"/>
      <c r="C34" s="355"/>
      <c r="D34" s="358"/>
      <c r="E34" s="346"/>
      <c r="F34" s="216" t="s">
        <v>76</v>
      </c>
      <c r="G34" s="34"/>
    </row>
    <row r="35" spans="1:7" ht="29.15" customHeight="1">
      <c r="A35" s="348"/>
      <c r="B35" s="361"/>
      <c r="C35" s="355"/>
      <c r="D35" s="358"/>
      <c r="E35" s="346"/>
      <c r="F35" s="216" t="s">
        <v>77</v>
      </c>
      <c r="G35" s="34"/>
    </row>
    <row r="36" spans="1:7" ht="111">
      <c r="A36" s="348"/>
      <c r="B36" s="362"/>
      <c r="C36" s="356"/>
      <c r="D36" s="359"/>
      <c r="E36" s="347"/>
      <c r="F36" s="217" t="s">
        <v>78</v>
      </c>
      <c r="G36" s="34"/>
    </row>
    <row r="37" spans="1:7" ht="100">
      <c r="A37" s="348"/>
      <c r="B37" s="176">
        <v>3.01</v>
      </c>
      <c r="C37" s="177" t="s">
        <v>79</v>
      </c>
      <c r="D37" s="39" t="s">
        <v>2750</v>
      </c>
      <c r="E37" s="218" t="s">
        <v>1475</v>
      </c>
      <c r="F37" s="219" t="s">
        <v>1602</v>
      </c>
      <c r="G37" s="34"/>
    </row>
    <row r="38" spans="1:7" ht="90">
      <c r="A38" s="348"/>
      <c r="B38" s="176">
        <v>3.02</v>
      </c>
      <c r="C38" s="177" t="s">
        <v>1509</v>
      </c>
      <c r="D38" s="39" t="s">
        <v>2751</v>
      </c>
      <c r="E38" s="218" t="s">
        <v>1524</v>
      </c>
      <c r="F38" s="219" t="s">
        <v>1603</v>
      </c>
      <c r="G38" s="34"/>
    </row>
    <row r="39" spans="1:7" ht="80">
      <c r="A39" s="348"/>
      <c r="B39" s="192">
        <v>4</v>
      </c>
      <c r="C39" s="191" t="s">
        <v>1782</v>
      </c>
      <c r="D39" s="39" t="s">
        <v>2752</v>
      </c>
      <c r="E39" s="37" t="s">
        <v>2680</v>
      </c>
      <c r="F39" s="37" t="s">
        <v>1783</v>
      </c>
      <c r="G39" s="34"/>
    </row>
    <row r="40" spans="1:7" ht="50">
      <c r="A40" s="348"/>
      <c r="B40" s="176">
        <v>4.01</v>
      </c>
      <c r="C40" s="191" t="s">
        <v>1782</v>
      </c>
      <c r="D40" s="39" t="s">
        <v>2754</v>
      </c>
      <c r="E40" s="37" t="s">
        <v>2700</v>
      </c>
      <c r="F40" s="37" t="s">
        <v>2706</v>
      </c>
      <c r="G40" s="34"/>
    </row>
    <row r="41" spans="1:7" ht="50">
      <c r="A41" s="348"/>
      <c r="B41" s="176" t="s">
        <v>2739</v>
      </c>
      <c r="C41" s="191" t="s">
        <v>1782</v>
      </c>
      <c r="D41" s="39" t="s">
        <v>2753</v>
      </c>
      <c r="E41" s="37" t="s">
        <v>2742</v>
      </c>
      <c r="F41" s="37" t="s">
        <v>2740</v>
      </c>
      <c r="G41" s="34"/>
    </row>
    <row r="42" spans="1:7" ht="50">
      <c r="A42" s="348"/>
      <c r="B42" s="176" t="s">
        <v>2791</v>
      </c>
      <c r="C42" s="191" t="s">
        <v>1782</v>
      </c>
      <c r="D42" s="39" t="s">
        <v>2962</v>
      </c>
      <c r="E42" s="37" t="s">
        <v>2741</v>
      </c>
      <c r="F42" s="37" t="s">
        <v>2792</v>
      </c>
      <c r="G42" s="34"/>
    </row>
    <row r="43" spans="1:7" ht="110">
      <c r="A43" s="348"/>
      <c r="B43" s="208">
        <v>4.0999999999999996</v>
      </c>
      <c r="C43" s="191" t="s">
        <v>2961</v>
      </c>
      <c r="D43" s="209">
        <v>42867</v>
      </c>
      <c r="E43" s="220" t="s">
        <v>2964</v>
      </c>
      <c r="F43" s="37" t="s">
        <v>2963</v>
      </c>
      <c r="G43" s="34"/>
    </row>
    <row r="44" spans="1:7" ht="70">
      <c r="A44" s="348"/>
      <c r="B44" s="208">
        <v>4.2</v>
      </c>
      <c r="C44" s="191" t="s">
        <v>2961</v>
      </c>
      <c r="D44" s="209">
        <v>42704</v>
      </c>
      <c r="E44" s="220" t="s">
        <v>3219</v>
      </c>
      <c r="F44" s="37" t="s">
        <v>3184</v>
      </c>
      <c r="G44" s="34"/>
    </row>
    <row r="45" spans="1:7" ht="130">
      <c r="A45" s="348"/>
      <c r="B45" s="287">
        <v>5</v>
      </c>
      <c r="C45" s="191" t="s">
        <v>2961</v>
      </c>
      <c r="D45" s="209">
        <v>42867</v>
      </c>
      <c r="E45" s="220" t="s">
        <v>14011</v>
      </c>
      <c r="F45" s="37" t="s">
        <v>13595</v>
      </c>
      <c r="G45" s="34"/>
    </row>
    <row r="46" spans="1:7" ht="30">
      <c r="A46" s="348"/>
      <c r="B46" s="208">
        <v>5.01</v>
      </c>
      <c r="C46" s="191" t="s">
        <v>2961</v>
      </c>
      <c r="D46" s="209">
        <v>42907</v>
      </c>
      <c r="E46" s="220" t="s">
        <v>14067</v>
      </c>
      <c r="F46" s="37" t="s">
        <v>13595</v>
      </c>
      <c r="G46" s="34"/>
    </row>
    <row r="47" spans="1:7" ht="60">
      <c r="A47" s="348"/>
      <c r="B47" s="208">
        <v>5.0999999999999996</v>
      </c>
      <c r="C47" s="191" t="s">
        <v>2961</v>
      </c>
      <c r="D47" s="209">
        <v>43070</v>
      </c>
      <c r="E47" s="220" t="s">
        <v>14293</v>
      </c>
      <c r="F47" s="37" t="s">
        <v>14294</v>
      </c>
      <c r="G47" s="34"/>
    </row>
    <row r="48" spans="1:7" ht="50">
      <c r="A48" s="348"/>
      <c r="B48" s="208">
        <v>5.1100000000000003</v>
      </c>
      <c r="C48" s="191" t="s">
        <v>14574</v>
      </c>
      <c r="D48" s="209">
        <v>43217</v>
      </c>
      <c r="E48" s="220" t="s">
        <v>14720</v>
      </c>
      <c r="F48" s="37" t="s">
        <v>14615</v>
      </c>
      <c r="G48" s="34"/>
    </row>
    <row r="49" spans="1:7" ht="14" thickBot="1">
      <c r="A49" s="349"/>
      <c r="B49" s="350" t="str">
        <f ca="1">OFFSET(L!$C$1,MATCH("General"&amp;"Cpy",L!$A:$A,0)-1,SL,,)</f>
        <v>© 2018 Responsible Minerals Initiative. All rights reserved.</v>
      </c>
      <c r="C49" s="350"/>
      <c r="D49" s="350"/>
      <c r="E49" s="350"/>
      <c r="F49" s="350"/>
      <c r="G49" s="35"/>
    </row>
    <row r="50" spans="1:7" ht="14"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4375" defaultRowHeight="13.5"/>
  <cols>
    <col min="1" max="1" width="20.4609375" style="80" customWidth="1"/>
    <col min="2" max="2" width="57.15234375" style="80" customWidth="1"/>
    <col min="3" max="16384" width="8.843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4375" defaultRowHeight="13.5"/>
  <cols>
    <col min="2" max="2" width="27.382812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topLeftCell="A69" zoomScale="60" zoomScaleNormal="60" zoomScalePageLayoutView="60" workbookViewId="0">
      <selection activeCell="A71" sqref="A71"/>
    </sheetView>
  </sheetViews>
  <sheetFormatPr defaultColWidth="8.84375" defaultRowHeight="13.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4375" defaultRowHeight="13.5"/>
  <cols>
    <col min="1" max="1" width="1.61328125" style="118" customWidth="1"/>
    <col min="2" max="2" width="35.4609375" style="118" customWidth="1"/>
    <col min="3" max="3" width="105.4609375" style="118" customWidth="1"/>
    <col min="4" max="5" width="1.61328125" style="118" customWidth="1"/>
    <col min="6" max="6" width="4.4609375" style="118" customWidth="1"/>
    <col min="7" max="7" width="4.84375" style="118" customWidth="1"/>
    <col min="8" max="16384" width="8.84375" style="118"/>
  </cols>
  <sheetData>
    <row r="1" spans="1:5" ht="14"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4"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0">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4" thickBot="1">
      <c r="A32" s="92"/>
      <c r="B32" s="195"/>
      <c r="C32" s="195"/>
      <c r="D32" s="374"/>
    </row>
    <row r="33" ht="14"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8" hidden="1" customWidth="1"/>
    <col min="13" max="15" width="4.84375" style="118" hidden="1" customWidth="1"/>
    <col min="16" max="23" width="9.15234375" hidden="1" customWidth="1"/>
    <col min="24" max="24" width="9.15234375" customWidth="1"/>
  </cols>
  <sheetData>
    <row r="1" spans="1:34" ht="15.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
      <c r="A8" s="50"/>
      <c r="B8" s="90" t="str">
        <f ca="1">OFFSET(L!$C$1,MATCH("Declaration"&amp;ADDRESS(ROW(),COLUMN(),4),L!$A:$A,0)-1,SL,,)</f>
        <v>Company Name (*):</v>
      </c>
      <c r="C8" s="93"/>
      <c r="D8" s="412"/>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
      <c r="A9" s="50"/>
      <c r="B9" s="90" t="str">
        <f ca="1">OFFSET(L!$C$1,MATCH("Declaration"&amp;ADDRESS(ROW(),COLUMN(),4),L!$A:$A,0)-1,SL,,)</f>
        <v>Declaration Scope or Class (*):</v>
      </c>
      <c r="C9" s="93"/>
      <c r="D9" s="421"/>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5"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
      <c r="A15" s="50"/>
      <c r="B15" s="52" t="str">
        <f ca="1">OFFSET(L!$C$1,MATCH("Declaration"&amp;ADDRESS(ROW(),COLUMN(),4),L!$A:$A,0)-1,SL,,)</f>
        <v>Contact Name (*):</v>
      </c>
      <c r="C15" s="94"/>
      <c r="D15" s="399"/>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
      <c r="A16" s="50"/>
      <c r="B16" s="52" t="str">
        <f ca="1">OFFSET(L!$C$1,MATCH("Declaration"&amp;ADDRESS(ROW(),COLUMN(),4),L!$A:$A,0)-1,SL,,)</f>
        <v>Email – Contact (*):</v>
      </c>
      <c r="C16" s="94"/>
      <c r="D16" s="427"/>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
      <c r="A17" s="50"/>
      <c r="B17" s="52" t="str">
        <f ca="1">OFFSET(L!$C$1,MATCH("Declaration"&amp;ADDRESS(ROW(),COLUMN(),4),L!$A:$A,0)-1,SL,,)</f>
        <v>Phone – Contact (*):</v>
      </c>
      <c r="C17" s="94"/>
      <c r="D17" s="399"/>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3">
      <c r="A18" s="50"/>
      <c r="B18" s="52" t="str">
        <f ca="1">OFFSET(L!$C$1,MATCH("Declaration"&amp;ADDRESS(ROW(),COLUMN(),4),L!$A:$A,0)-1,SL,,)</f>
        <v>Authorizer (*):</v>
      </c>
      <c r="C18" s="94"/>
      <c r="D18" s="399"/>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3">
      <c r="A19" s="50"/>
      <c r="B19" s="52" t="str">
        <f ca="1">OFFSET(L!$C$1,MATCH("Declaration"&amp;ADDRESS(ROW(),COLUMN(),4),L!$A:$A,0)-1,SL,,)</f>
        <v>Title - Authorizer:</v>
      </c>
      <c r="C19" s="94"/>
      <c r="D19" s="399"/>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3">
      <c r="A20" s="50"/>
      <c r="B20" s="52" t="str">
        <f ca="1">OFFSET(L!$C$1,MATCH("Declaration"&amp;ADDRESS(ROW(),COLUMN(),4),L!$A:$A,0)-1,SL,,)</f>
        <v>Email - Authorizer (*):</v>
      </c>
      <c r="C20" s="94"/>
      <c r="D20" s="427"/>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
      <c r="A21" s="50"/>
      <c r="B21" s="52" t="str">
        <f ca="1">OFFSET(L!$C$1,MATCH("Declaration"&amp;ADDRESS(ROW(),COLUMN(),4),L!$A:$A,0)-1,SL,,)</f>
        <v>Phone - Authorizer (*):</v>
      </c>
      <c r="C21" s="168"/>
      <c r="D21" s="399"/>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5">
      <c r="A22" s="50"/>
      <c r="B22" s="52" t="str">
        <f ca="1">OFFSET(L!$C$1,MATCH("Declaration"&amp;ADDRESS(ROW(),COLUMN(),4),L!$A:$A,0)-1,SL,,)</f>
        <v>Effective Date (*):</v>
      </c>
      <c r="C22" s="95"/>
      <c r="D22" s="430"/>
      <c r="E22" s="43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5">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
      <c r="A24" s="54"/>
      <c r="B24" s="432" t="str">
        <f ca="1">OFFSET(L!$C$1,MATCH("Declaration"&amp;ADDRESS(ROW(),COLUMN(),4),L!$A:$A,0)-1,SL,,)</f>
        <v>Answer the following questions 1 - 7 based on the declaration scope indicated above</v>
      </c>
      <c r="C24" s="432"/>
      <c r="D24" s="432"/>
      <c r="E24" s="432"/>
      <c r="F24" s="432"/>
      <c r="G24" s="432"/>
      <c r="H24" s="432"/>
      <c r="I24" s="432"/>
      <c r="J24" s="43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3">
      <c r="A26" s="53"/>
      <c r="B26" s="52" t="str">
        <f ca="1">OFFSET(L!$C$1,MATCH("Declaration"&amp;ADDRESS(ROW(),COLUMN(),4),L!$A:$A,0)-1,SL,,)&amp;P26</f>
        <v>Tantalum  (*)</v>
      </c>
      <c r="C26" s="47"/>
      <c r="D26" s="375"/>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3">
      <c r="A27" s="53"/>
      <c r="B27" s="52" t="str">
        <f ca="1">OFFSET(L!$C$1,MATCH("Declaration"&amp;ADDRESS(ROW(),COLUMN(),4),L!$A:$A,0)-1,SL,,)&amp;P27</f>
        <v>Tin  (*)</v>
      </c>
      <c r="C27" s="47"/>
      <c r="D27" s="375"/>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3">
      <c r="A28" s="53"/>
      <c r="B28" s="52" t="str">
        <f ca="1">OFFSET(L!$C$1,MATCH("Declaration"&amp;ADDRESS(ROW(),COLUMN(),4),L!$A:$A,0)-1,SL,,)&amp;P28</f>
        <v>Gold  (*)</v>
      </c>
      <c r="C28" s="47"/>
      <c r="D28" s="375"/>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3">
      <c r="A29" s="53"/>
      <c r="B29" s="52" t="str">
        <f ca="1">OFFSET(L!$C$1,MATCH("Declaration"&amp;ADDRESS(ROW(),COLUMN(),4),L!$A:$A,0)-1,SL,,)&amp;P29</f>
        <v>Tungsten  (*)</v>
      </c>
      <c r="C29" s="47"/>
      <c r="D29" s="375"/>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5">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3">
      <c r="A32" s="53"/>
      <c r="B32" s="52" t="str">
        <f ca="1">B26</f>
        <v>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3">
      <c r="A33" s="53"/>
      <c r="B33" s="52" t="str">
        <f ca="1">B27</f>
        <v>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3">
      <c r="A34" s="53"/>
      <c r="B34" s="52" t="str">
        <f ca="1">B28</f>
        <v>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3">
      <c r="A35" s="53"/>
      <c r="B35" s="52" t="str">
        <f ca="1">B29</f>
        <v>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5">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3">
      <c r="A38" s="53"/>
      <c r="B38" s="52" t="str">
        <f ca="1">OFFSET(L!$C$1,MATCH("Declaration"&amp;ADDRESS(ROW(),COLUMN(),4),L!$A:$A,0)-1,SL,,)&amp;P38</f>
        <v>Tantalum  (*)</v>
      </c>
      <c r="C38" s="13"/>
      <c r="D38" s="375"/>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3">
      <c r="A39" s="53"/>
      <c r="B39" s="52" t="str">
        <f ca="1">OFFSET(L!$C$1,MATCH("Declaration"&amp;ADDRESS(ROW(),COLUMN(),4),L!$A:$A,0)-1,SL,,)&amp;P39</f>
        <v>Tin  (*)</v>
      </c>
      <c r="C39" s="13"/>
      <c r="D39" s="375"/>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3">
      <c r="A40" s="53"/>
      <c r="B40" s="52" t="str">
        <f ca="1">OFFSET(L!$C$1,MATCH("Declaration"&amp;ADDRESS(ROW(),COLUMN(),4),L!$A:$A,0)-1,SL,,)&amp;P40</f>
        <v>Gold  (*)</v>
      </c>
      <c r="C40" s="13"/>
      <c r="D40" s="375"/>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3">
      <c r="A41" s="53"/>
      <c r="B41" s="52" t="str">
        <f ca="1">OFFSET(L!$C$1,MATCH("Declaration"&amp;ADDRESS(ROW(),COLUMN(),4),L!$A:$A,0)-1,SL,,)&amp;P41</f>
        <v>Tungsten  (*)</v>
      </c>
      <c r="C41" s="13"/>
      <c r="D41" s="375"/>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5">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3">
      <c r="A44" s="53"/>
      <c r="B44" s="52" t="str">
        <f ca="1">B38</f>
        <v>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3">
      <c r="A45" s="53"/>
      <c r="B45" s="52" t="str">
        <f ca="1">B39</f>
        <v>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3">
      <c r="A46" s="53"/>
      <c r="B46" s="52" t="str">
        <f ca="1">B40</f>
        <v>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3">
      <c r="A47" s="53"/>
      <c r="B47" s="52" t="str">
        <f ca="1">B41</f>
        <v>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5">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3">
      <c r="A50" s="53"/>
      <c r="B50" s="52" t="str">
        <f ca="1">B38</f>
        <v>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3">
      <c r="A51" s="53"/>
      <c r="B51" s="52" t="str">
        <f ca="1">B39</f>
        <v>Tin  (*)</v>
      </c>
      <c r="C51" s="47"/>
      <c r="D51" s="396"/>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3">
      <c r="A52" s="53"/>
      <c r="B52" s="52" t="str">
        <f ca="1">B40</f>
        <v>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3">
      <c r="A53" s="53"/>
      <c r="B53" s="52" t="str">
        <f ca="1">B41</f>
        <v>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3">
      <c r="A56" s="53"/>
      <c r="B56" s="52" t="str">
        <f ca="1">B38</f>
        <v>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3">
      <c r="A57" s="53"/>
      <c r="B57" s="52" t="str">
        <f ca="1">B39</f>
        <v>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3">
      <c r="A58" s="53"/>
      <c r="B58" s="52" t="str">
        <f ca="1">B40</f>
        <v>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3">
      <c r="A59" s="53"/>
      <c r="B59" s="52" t="str">
        <f ca="1">B41</f>
        <v>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3">
      <c r="A62" s="53"/>
      <c r="B62" s="52" t="str">
        <f ca="1">B38</f>
        <v>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3">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3">
      <c r="A64" s="53"/>
      <c r="B64" s="52" t="str">
        <f ca="1">B40</f>
        <v>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3">
      <c r="A65" s="50"/>
      <c r="B65" s="52" t="str">
        <f ca="1">B41</f>
        <v>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 customHeight="1">
      <c r="A71" s="53"/>
      <c r="B71" s="68" t="str">
        <f ca="1">OFFSET(L!$C$1,MATCH("Declaration"&amp;ADDRESS(ROW(),COLUMN(),4),L!$A:$A,0)-1,SL,,)&amp;$Q$37</f>
        <v>B. Is your conflict minerals sourcing policy publicly available on your website? (Note – If yes, the user shall specify the URL in the comment field.) (*)</v>
      </c>
      <c r="C71" s="69"/>
      <c r="D71" s="375"/>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 (*)</v>
      </c>
      <c r="C81" s="69"/>
      <c r="D81" s="375"/>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3220</v>
      </c>
    </row>
    <row r="97" spans="2:2" ht="15" hidden="1">
      <c r="B97" s="68" t="s">
        <v>3221</v>
      </c>
    </row>
    <row r="98" spans="2:2" ht="15" hidden="1">
      <c r="B98" s="68" t="s">
        <v>3222</v>
      </c>
    </row>
    <row r="99" spans="2:2" ht="15" hidden="1">
      <c r="B99" s="68" t="s">
        <v>3223</v>
      </c>
    </row>
    <row r="100" spans="2:2" ht="15" hidden="1">
      <c r="B100" s="68" t="s">
        <v>566</v>
      </c>
    </row>
    <row r="101" spans="2:2" ht="15" hidden="1">
      <c r="B101" s="68" t="s">
        <v>13591</v>
      </c>
    </row>
    <row r="102" spans="2:2" ht="15" hidden="1">
      <c r="B102" s="68" t="s">
        <v>13548</v>
      </c>
    </row>
    <row r="103" spans="2:2" ht="1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77" sqref="A577:XFD577"/>
    </sheetView>
  </sheetViews>
  <sheetFormatPr defaultColWidth="8.84375" defaultRowHeight="13.5"/>
  <cols>
    <col min="1" max="1" width="13.61328125" style="286" customWidth="1"/>
    <col min="2" max="2" width="13.3828125" style="286" customWidth="1"/>
    <col min="3" max="3" width="40.4609375" style="286" customWidth="1"/>
    <col min="4" max="4" width="30.61328125" style="286" customWidth="1"/>
    <col min="5" max="5" width="20.84375" style="286" customWidth="1"/>
    <col min="6" max="7" width="13.84375" style="286" customWidth="1"/>
    <col min="8" max="8" width="25.15234375" style="286" customWidth="1"/>
    <col min="9" max="9" width="24.15234375" style="286" customWidth="1"/>
    <col min="10" max="10" width="18.3828125" style="286" customWidth="1"/>
    <col min="11" max="11" width="27.3828125" style="286" customWidth="1"/>
    <col min="12" max="12" width="20.61328125" style="286" customWidth="1"/>
    <col min="13" max="13" width="35.15234375" style="286" customWidth="1"/>
    <col min="14" max="14" width="42.15234375" style="286" customWidth="1"/>
    <col min="15" max="15" width="32.15234375" style="286" customWidth="1"/>
    <col min="16" max="16" width="22.84375" style="286" customWidth="1"/>
    <col min="17" max="17" width="43.4609375" style="286" customWidth="1"/>
    <col min="18" max="18" width="35.84375" style="286" hidden="1" customWidth="1"/>
    <col min="19" max="20" width="17.84375" style="286" hidden="1" customWidth="1"/>
    <col min="21" max="21" width="8.84375" style="186" hidden="1" customWidth="1"/>
    <col min="22" max="22" width="6.15234375" style="186" hidden="1" customWidth="1"/>
    <col min="23" max="23" width="8.61328125" style="186" hidden="1" customWidth="1"/>
    <col min="24" max="24" width="8.84375" style="186" hidden="1" customWidth="1"/>
    <col min="25" max="26" width="4.3828125" style="186" hidden="1" customWidth="1"/>
    <col min="27" max="27" width="4.3828125" style="286" hidden="1" customWidth="1"/>
    <col min="28" max="28" width="7.84375" style="286" hidden="1" customWidth="1"/>
    <col min="29" max="33" width="4.3828125" style="286" hidden="1" customWidth="1"/>
    <col min="34" max="34" width="14.4609375" style="286" hidden="1" customWidth="1"/>
    <col min="35" max="39" width="8.84375" style="286" customWidth="1"/>
    <col min="40" max="16384" width="8.84375" style="286"/>
  </cols>
  <sheetData>
    <row r="1" spans="1:34" s="25" customFormat="1" ht="14"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4"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4"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customWidth="1"/>
    <col min="6" max="6" width="13.4609375" style="22" hidden="1" customWidth="1"/>
    <col min="7" max="7" width="13.3828125" style="22" hidden="1" customWidth="1"/>
    <col min="8" max="8" width="9" style="22" hidden="1" customWidth="1"/>
    <col min="9" max="9" width="9" style="188" hidden="1" customWidth="1"/>
    <col min="10" max="10" width="48.84375" style="22" hidden="1" customWidth="1"/>
    <col min="11" max="11" width="9" style="22" hidden="1" customWidth="1"/>
    <col min="12" max="13" width="8.84375" style="22" hidden="1" customWidth="1"/>
    <col min="14" max="18" width="8.84375" style="22" customWidth="1"/>
    <col min="19" max="16384" width="8.843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f ca="1">IF(H67=0,"0",H67)</f>
        <v>50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41">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1452</v>
      </c>
      <c r="F4" s="110">
        <v>1</v>
      </c>
      <c r="G4" s="85">
        <f t="shared" ref="G4:G9" si="1">IF(B4=0,1,0)</f>
        <v>1</v>
      </c>
      <c r="H4" s="86">
        <f>F4*G4</f>
        <v>1</v>
      </c>
      <c r="I4" s="189" t="str">
        <f ca="1">OFFSET(L!$C$1,MATCH("Checker"&amp;"Comp",L!$A:$A,0)-1,SL,,)</f>
        <v>Complete</v>
      </c>
      <c r="J4" s="190" t="str">
        <f ca="1">OFFSET(L!$C$1,MATCH("Checker"&amp;ADDRESS(ROW(),COLUMN(),4),L!$A:$A,0)-1,SL,,)</f>
        <v>Provide your company name on the Declaration tab cell D8</v>
      </c>
    </row>
    <row r="5" spans="1:10" ht="41">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1452</v>
      </c>
      <c r="F5" s="110">
        <v>1</v>
      </c>
      <c r="G5" s="85">
        <f t="shared" si="1"/>
        <v>1</v>
      </c>
      <c r="H5" s="86">
        <f t="shared" ref="H5:H23" si="2">F5*G5</f>
        <v>1</v>
      </c>
      <c r="I5" s="189" t="str">
        <f ca="1">OFFSET(L!$C$1,MATCH("Checker"&amp;"Comp",L!$A:$A,0)-1,SL,,)</f>
        <v>Complete</v>
      </c>
      <c r="J5" s="190" t="str">
        <f ca="1">OFFSET(L!$C$1,MATCH("Checker"&amp;ADDRESS(ROW(),COLUMN(),4),L!$A:$A,0)-1,SL,,)</f>
        <v>Select the scope of declaration on the Declaration tab cell D9</v>
      </c>
    </row>
    <row r="6" spans="1:10" ht="41">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41">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1452</v>
      </c>
      <c r="F7" s="154">
        <v>1</v>
      </c>
      <c r="G7" s="85">
        <f t="shared" si="1"/>
        <v>1</v>
      </c>
      <c r="H7" s="86">
        <f t="shared" si="2"/>
        <v>1</v>
      </c>
      <c r="I7" s="189" t="str">
        <f ca="1">OFFSET(L!$C$1,MATCH("Checker"&amp;"Comp",L!$A:$A,0)-1,SL,,)</f>
        <v>Complete</v>
      </c>
      <c r="J7" s="22" t="str">
        <f ca="1">OFFSET(L!$C$1,MATCH("Checker"&amp;ADDRESS(ROW(),COLUMN(),4),L!$A:$A,0)-1,SL,,)</f>
        <v>Provide contact name in Declaration tab cell D15</v>
      </c>
    </row>
    <row r="8" spans="1:10" ht="41">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1452</v>
      </c>
      <c r="F8" s="154">
        <v>1</v>
      </c>
      <c r="G8" s="85">
        <f>IF(ISNUMBER(SEARCH("@",B8)),0,1)</f>
        <v>1</v>
      </c>
      <c r="H8" s="86">
        <f t="shared" si="2"/>
        <v>1</v>
      </c>
      <c r="I8" s="189" t="str">
        <f ca="1">OFFSET(L!$C$1,MATCH("Checker"&amp;"Comp",L!$A:$A,0)-1,SL,,)</f>
        <v>Complete</v>
      </c>
      <c r="J8" s="22" t="str">
        <f ca="1">OFFSET(L!$C$1,MATCH("Checker"&amp;ADDRESS(ROW(),COLUMN(),4),L!$A:$A,0)-1,SL,,)</f>
        <v>Provide a valid email for contact in Declaration tab cell D16</v>
      </c>
    </row>
    <row r="9" spans="1:10" ht="41">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1452</v>
      </c>
      <c r="F9" s="154">
        <v>1</v>
      </c>
      <c r="G9" s="85">
        <f t="shared" si="1"/>
        <v>1</v>
      </c>
      <c r="H9" s="86">
        <f t="shared" si="2"/>
        <v>1</v>
      </c>
      <c r="I9" s="189" t="str">
        <f ca="1">OFFSET(L!$C$1,MATCH("Checker"&amp;"Comp",L!$A:$A,0)-1,SL,,)</f>
        <v>Complete</v>
      </c>
      <c r="J9" s="22" t="str">
        <f ca="1">OFFSET(L!$C$1,MATCH("Checker"&amp;ADDRESS(ROW(),COLUMN(),4),L!$A:$A,0)-1,SL,,)</f>
        <v>Provide a phone number for contact in Declaration tab cell D17</v>
      </c>
    </row>
    <row r="10" spans="1:10" ht="41">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1452</v>
      </c>
      <c r="F10" s="110">
        <v>1</v>
      </c>
      <c r="G10" s="85">
        <f t="shared" ref="G10:G23" si="4">IF(B10=0,1,0)</f>
        <v>1</v>
      </c>
      <c r="H10" s="86">
        <f t="shared" si="2"/>
        <v>1</v>
      </c>
      <c r="I10" s="189" t="str">
        <f ca="1">OFFSET(L!$C$1,MATCH("Checker"&amp;"Comp",L!$A:$A,0)-1,SL,,)</f>
        <v>Complete</v>
      </c>
      <c r="J10" s="22" t="str">
        <f ca="1">OFFSET(L!$C$1,MATCH("Checker"&amp;ADDRESS(ROW(),COLUMN(),4),L!$A:$A,0)-1,SL,,)</f>
        <v>Provide authorized company representative contact name in Declaration tab cell D18</v>
      </c>
    </row>
    <row r="11" spans="1:10" ht="41">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1452</v>
      </c>
      <c r="F11" s="110">
        <v>1</v>
      </c>
      <c r="G11" s="85">
        <f>IF(ISNUMBER(SEARCH("@",B11)),0,1)</f>
        <v>1</v>
      </c>
      <c r="H11" s="86">
        <f t="shared" si="2"/>
        <v>1</v>
      </c>
      <c r="I11" s="189" t="str">
        <f ca="1">OFFSET(L!$C$1,MATCH("Checker"&amp;"Comp",L!$A:$A,0)-1,SL,,)</f>
        <v>Complete</v>
      </c>
      <c r="J11" s="22" t="str">
        <f ca="1">OFFSET(L!$C$1,MATCH("Checker"&amp;ADDRESS(ROW(),COLUMN(),4),L!$A:$A,0)-1,SL,,)</f>
        <v>Provide an email for authorized company representative on Declaration tab cell D20</v>
      </c>
    </row>
    <row r="12" spans="1:10" ht="41">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1452</v>
      </c>
      <c r="F12" s="110">
        <v>1</v>
      </c>
      <c r="G12" s="85">
        <f>IF(B12=0,1,0)</f>
        <v>1</v>
      </c>
      <c r="H12" s="86">
        <f>F12*G12</f>
        <v>1</v>
      </c>
      <c r="I12" s="189" t="str">
        <f ca="1">OFFSET(L!$C$1,MATCH("Checker"&amp;"Comp",L!$A:$A,0)-1,SL,,)</f>
        <v>Complete</v>
      </c>
      <c r="J12" s="22" t="str">
        <f ca="1">OFFSET(L!$C$1,MATCH("Checker"&amp;ADDRESS(ROW(),COLUMN(),4),L!$A:$A,0)-1,SL,,)</f>
        <v>Provide a phone number for authorized company representative on Declaration tab cell D21</v>
      </c>
    </row>
    <row r="13" spans="1:10" ht="41">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1452</v>
      </c>
      <c r="F13" s="110">
        <v>1</v>
      </c>
      <c r="G13" s="85">
        <f t="shared" si="4"/>
        <v>1</v>
      </c>
      <c r="H13" s="86">
        <f t="shared" si="2"/>
        <v>1</v>
      </c>
      <c r="I13" s="189" t="str">
        <f ca="1">OFFSET(L!$C$1,MATCH("Checker"&amp;"Comp",L!$A:$A,0)-1,SL,,)</f>
        <v>Complete</v>
      </c>
      <c r="J13" s="22" t="str">
        <f ca="1">OFFSET(L!$C$1,MATCH("Checker"&amp;ADDRESS(ROW(),COLUMN(),4),L!$A:$A,0)-1,SL,,)</f>
        <v>Provide date the form was completed on Declaration tab cell D22</v>
      </c>
    </row>
    <row r="14" spans="1:10" ht="67.5">
      <c r="A14" s="106" t="str">
        <f ca="1">Declaration!B25</f>
        <v>1) Is any 3TG intentionally added or used in the product(s) or in the production process? (*)</v>
      </c>
      <c r="B14" s="109"/>
      <c r="C14" s="109"/>
      <c r="D14" s="113"/>
      <c r="E14" s="88" t="s">
        <v>933</v>
      </c>
      <c r="F14" s="110"/>
      <c r="G14" s="24"/>
      <c r="H14" s="87">
        <f t="shared" si="2"/>
        <v>0</v>
      </c>
    </row>
    <row r="15" spans="1:10" ht="27.5">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929</v>
      </c>
      <c r="F15" s="110">
        <v>1</v>
      </c>
      <c r="G15" s="85">
        <f t="shared" si="4"/>
        <v>1</v>
      </c>
      <c r="H15" s="86">
        <f t="shared" si="2"/>
        <v>1</v>
      </c>
      <c r="I15" s="189" t="str">
        <f ca="1">OFFSET(L!$C$1,MATCH("Checker"&amp;"Comp",L!$A:$A,0)-1,SL,,)</f>
        <v>Complete</v>
      </c>
      <c r="J15" s="190" t="str">
        <f ca="1">OFFSET(L!$C$1,MATCH("Checker"&amp;ADDRESS(ROW(),COLUMN(),4),L!$A:$A,0)-1,SL,,)</f>
        <v>Declare if Tantalum is intentionally added to your products on Declaration tab cell D26</v>
      </c>
    </row>
    <row r="16" spans="1:10" ht="41">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930</v>
      </c>
      <c r="F16" s="110">
        <v>1</v>
      </c>
      <c r="G16" s="85">
        <f t="shared" si="4"/>
        <v>1</v>
      </c>
      <c r="H16" s="86">
        <f t="shared" si="2"/>
        <v>1</v>
      </c>
      <c r="I16" s="189" t="str">
        <f ca="1">OFFSET(L!$C$1,MATCH("Checker"&amp;"Comp",L!$A:$A,0)-1,SL,,)</f>
        <v>Complete</v>
      </c>
      <c r="J16" s="190" t="str">
        <f ca="1">OFFSET(L!$C$1,MATCH("Checker"&amp;ADDRESS(ROW(),COLUMN(),4),L!$A:$A,0)-1,SL,,)</f>
        <v>Declare if Tin is intentionally added to your products on Declaration tab cell D27</v>
      </c>
    </row>
    <row r="17" spans="1:10" ht="41">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930</v>
      </c>
      <c r="F17" s="110">
        <v>1</v>
      </c>
      <c r="G17" s="85">
        <f t="shared" si="4"/>
        <v>1</v>
      </c>
      <c r="H17" s="86">
        <f t="shared" si="2"/>
        <v>1</v>
      </c>
      <c r="I17" s="189" t="str">
        <f ca="1">OFFSET(L!$C$1,MATCH("Checker"&amp;"Comp",L!$A:$A,0)-1,SL,,)</f>
        <v>Complete</v>
      </c>
      <c r="J17" s="190" t="str">
        <f ca="1">OFFSET(L!$C$1,MATCH("Checker"&amp;ADDRESS(ROW(),COLUMN(),4),L!$A:$A,0)-1,SL,,)</f>
        <v>Declare if Gold is intentionally added to your products on Declaration tab cell D28</v>
      </c>
    </row>
    <row r="18" spans="1:10" ht="41">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930</v>
      </c>
      <c r="F18" s="110">
        <v>1</v>
      </c>
      <c r="G18" s="85">
        <f t="shared" si="4"/>
        <v>1</v>
      </c>
      <c r="H18" s="86">
        <f t="shared" si="2"/>
        <v>1</v>
      </c>
      <c r="I18" s="189" t="str">
        <f ca="1">OFFSET(L!$C$1,MATCH("Checker"&amp;"Comp",L!$A:$A,0)-1,SL,,)</f>
        <v>Complete</v>
      </c>
      <c r="J18" s="190" t="str">
        <f ca="1">OFFSET(L!$C$1,MATCH("Checker"&amp;ADDRESS(ROW(),COLUMN(),4),L!$A:$A,0)-1,SL,,)</f>
        <v>Declare if Tungsten is intentionally added to your products on Declaration tab cell D29</v>
      </c>
    </row>
    <row r="19" spans="1:10" ht="54">
      <c r="A19" s="106" t="str">
        <f ca="1">Declaration!B31</f>
        <v>2) Does any 3TG remain in the product(s)? (*)</v>
      </c>
      <c r="B19" s="109"/>
      <c r="C19" s="109"/>
      <c r="D19" s="113"/>
      <c r="E19" s="88" t="s">
        <v>931</v>
      </c>
      <c r="F19" s="110"/>
      <c r="G19" s="24"/>
      <c r="H19" s="24"/>
      <c r="J19" s="190"/>
    </row>
    <row r="20" spans="1:10" ht="41">
      <c r="A20" s="107" t="str">
        <f ca="1">Declaration!B32</f>
        <v>Tantalum  (*)</v>
      </c>
      <c r="B20" s="106">
        <f>IF($B$15="Yes",Declaration!D32,0)</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930</v>
      </c>
      <c r="F20" s="111">
        <f>IF(B$15="No",0,1)</f>
        <v>1</v>
      </c>
      <c r="G20" s="85">
        <f t="shared" si="4"/>
        <v>1</v>
      </c>
      <c r="H20" s="86">
        <f t="shared" si="2"/>
        <v>1</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41">
      <c r="A21" s="107" t="str">
        <f ca="1">Declaration!B33</f>
        <v>Tin  (*)</v>
      </c>
      <c r="B21" s="106">
        <f>IF($B$16="Yes",Declaration!D33,0)</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930</v>
      </c>
      <c r="F21" s="111">
        <f>IF(B$16="No",0,1)</f>
        <v>1</v>
      </c>
      <c r="G21" s="85">
        <f t="shared" si="4"/>
        <v>1</v>
      </c>
      <c r="H21" s="86">
        <f t="shared" si="2"/>
        <v>1</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41">
      <c r="A22" s="107" t="str">
        <f ca="1">Declaration!B34</f>
        <v>Gold  (*)</v>
      </c>
      <c r="B22" s="106">
        <f>IF($B$17="Yes",Declaration!D34,0)</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930</v>
      </c>
      <c r="F22" s="111">
        <f>IF(B$17="No",0,1)</f>
        <v>1</v>
      </c>
      <c r="G22" s="85">
        <f t="shared" si="4"/>
        <v>1</v>
      </c>
      <c r="H22" s="86">
        <f t="shared" si="2"/>
        <v>1</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41">
      <c r="A23" s="107" t="str">
        <f ca="1">Declaration!B35</f>
        <v>Tungsten  (*)</v>
      </c>
      <c r="B23" s="106">
        <f>IF($B$18="Yes",Declaration!D35,0)</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930</v>
      </c>
      <c r="F23" s="111">
        <f>IF(B$18="No",0,1)</f>
        <v>1</v>
      </c>
      <c r="G23" s="85">
        <f t="shared" si="4"/>
        <v>1</v>
      </c>
      <c r="H23" s="86">
        <f t="shared" si="2"/>
        <v>1</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41">
      <c r="A25" s="107" t="str">
        <f ca="1">Declaration!B38</f>
        <v>Tantalum  (*)</v>
      </c>
      <c r="B25" s="106">
        <f>IF(AND($B$15="Yes",$B$20="Yes"),Declaration!D38,0)</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930</v>
      </c>
      <c r="F25" s="111">
        <f>IF(OR(B15="No",B20="No"),0,1)</f>
        <v>1</v>
      </c>
      <c r="G25" s="85">
        <f t="shared" ref="G25:G60" si="5">IF(B25=0,1,0)</f>
        <v>1</v>
      </c>
      <c r="H25" s="86">
        <f t="shared" ref="H25:H65" si="6">F25*G25</f>
        <v>1</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7" t="str">
        <f ca="1">Declaration!B39</f>
        <v>Tin  (*)</v>
      </c>
      <c r="B26" s="106">
        <f>IF(AND($B$16="Yes",$B$21="Yes"),Declaration!D39,0)</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930</v>
      </c>
      <c r="F26" s="111">
        <f>IF(OR(B16="No",B21="No"),0,1)</f>
        <v>1</v>
      </c>
      <c r="G26" s="85">
        <f t="shared" si="5"/>
        <v>1</v>
      </c>
      <c r="H26" s="86">
        <f t="shared" si="6"/>
        <v>1</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7" t="str">
        <f ca="1">Declaration!B40</f>
        <v>Gold  (*)</v>
      </c>
      <c r="B27" s="106">
        <f>IF(AND($B$17="Yes",$B$22="Yes"),Declaration!D40,0)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930</v>
      </c>
      <c r="F27" s="111">
        <f>IF(OR(B17="No",B22="No"),0,1)</f>
        <v>1</v>
      </c>
      <c r="G27" s="85">
        <f t="shared" si="5"/>
        <v>1</v>
      </c>
      <c r="H27" s="86">
        <f t="shared" si="6"/>
        <v>1</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7" t="str">
        <f ca="1">Declaration!B41</f>
        <v>Tungsten  (*)</v>
      </c>
      <c r="B28" s="106">
        <f>IF(AND($B$18="Yes",$B$23="Yes"),Declaration!D41,0)</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930</v>
      </c>
      <c r="F28" s="111">
        <f>IF(OR(B18="No",B23="No"),0,1)</f>
        <v>1</v>
      </c>
      <c r="G28" s="85">
        <f t="shared" si="5"/>
        <v>1</v>
      </c>
      <c r="H28" s="86">
        <f t="shared" si="6"/>
        <v>1</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41">
      <c r="A30" s="107" t="str">
        <f ca="1">Declaration!B44</f>
        <v>Tantalum  (*)</v>
      </c>
      <c r="B30" s="106">
        <f>IF(AND($B$15="Yes",$B$20="Yes"),Declaration!D44,0)</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1452</v>
      </c>
      <c r="F30" s="111">
        <f>F25</f>
        <v>1</v>
      </c>
      <c r="G30" s="85">
        <f>IF(B30=0,1,0)</f>
        <v>1</v>
      </c>
      <c r="H30" s="86">
        <f>F30*G30</f>
        <v>1</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41">
      <c r="A31" s="107" t="str">
        <f ca="1">Declaration!B45</f>
        <v>Tin  (*)</v>
      </c>
      <c r="B31" s="106">
        <f>IF(AND($B$16="Yes",$B$21="Yes"),Declaration!D45,0)</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1452</v>
      </c>
      <c r="F31" s="111">
        <f>F26</f>
        <v>1</v>
      </c>
      <c r="G31" s="85">
        <f>IF(B31=0,1,0)</f>
        <v>1</v>
      </c>
      <c r="H31" s="86">
        <f>F31*G31</f>
        <v>1</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41">
      <c r="A32" s="107" t="str">
        <f ca="1">Declaration!B46</f>
        <v>Gold  (*)</v>
      </c>
      <c r="B32" s="106">
        <f>IF(AND($B$17="Yes",$B$22="Yes"),Declaration!D46,0)</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1452</v>
      </c>
      <c r="F32" s="111">
        <f>F27</f>
        <v>1</v>
      </c>
      <c r="G32" s="85">
        <f>IF(B32=0,1,0)</f>
        <v>1</v>
      </c>
      <c r="H32" s="86">
        <f>F32*G32</f>
        <v>1</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41">
      <c r="A33" s="107" t="str">
        <f ca="1">Declaration!B47</f>
        <v>Tungsten  (*)</v>
      </c>
      <c r="B33" s="106">
        <f>IF(AND($B$18="Yes",$B$23="Yes"),Declaration!D47,0)</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1452</v>
      </c>
      <c r="F33" s="111">
        <f>F28</f>
        <v>1</v>
      </c>
      <c r="G33" s="85">
        <f>IF(B33=0,1,0)</f>
        <v>1</v>
      </c>
      <c r="H33" s="86">
        <f>F33*G33</f>
        <v>1</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40.5">
      <c r="A34" s="106" t="str">
        <f ca="1">Declaration!B49</f>
        <v>5) What percentage of relevant suppliers have provided a response to your supply chain survey?  (*)</v>
      </c>
      <c r="B34" s="109"/>
      <c r="C34" s="109"/>
      <c r="D34" s="113"/>
      <c r="E34" s="88" t="s">
        <v>930</v>
      </c>
      <c r="F34" s="110"/>
      <c r="G34" s="24"/>
      <c r="H34" s="24"/>
    </row>
    <row r="35" spans="1:10" ht="27.5">
      <c r="A35" s="107" t="str">
        <f ca="1">Declaration!B50</f>
        <v>Tantalum  (*)</v>
      </c>
      <c r="B35" s="106">
        <f>IF(AND($B$15="Yes",$B$20="Yes"),Declaration!D50,0)</f>
        <v>0</v>
      </c>
      <c r="C35" s="106" t="str">
        <f t="shared" ca="1" si="3"/>
        <v>Provide % of completeness of supplier's smelter information on Declaration tab cell D50</v>
      </c>
      <c r="D35" s="112" t="str">
        <f>IF(H35=1,"Click here to answer question 5 for Tantalum","")</f>
        <v>Click here to answer question 5 for Tantalum</v>
      </c>
      <c r="E35" s="88" t="s">
        <v>929</v>
      </c>
      <c r="F35" s="111">
        <f>F25</f>
        <v>1</v>
      </c>
      <c r="G35" s="85">
        <f t="shared" si="5"/>
        <v>1</v>
      </c>
      <c r="H35" s="86">
        <f t="shared" si="6"/>
        <v>1</v>
      </c>
      <c r="I35" s="189" t="str">
        <f ca="1">OFFSET(L!$C$1,MATCH("Checker"&amp;"Comp",L!$A:$A,0)-1,SL,,)</f>
        <v>Complete</v>
      </c>
      <c r="J35" s="22" t="str">
        <f ca="1">OFFSET(L!$C$1,MATCH("Checker"&amp;ADDRESS(ROW(),COLUMN(),4),L!$A:$A,0)-1,SL,,)</f>
        <v>Provide % of completeness of supplier's smelter information on Declaration tab cell D50</v>
      </c>
    </row>
    <row r="36" spans="1:10" ht="27.5">
      <c r="A36" s="107" t="str">
        <f ca="1">Declaration!B51</f>
        <v>Tin  (*)</v>
      </c>
      <c r="B36" s="106">
        <f>IF(AND($B$16="Yes",$B$21="Yes"),Declaration!D51,0)</f>
        <v>0</v>
      </c>
      <c r="C36" s="106" t="str">
        <f ca="1">IF(H36=1,J36,I36)</f>
        <v>Provide % of completeness of supplier's smelter information on Declaration tab cell D51</v>
      </c>
      <c r="D36" s="112" t="str">
        <f>IF(H36=1,"Click here to answer question 5 for Tin","")</f>
        <v>Click here to answer question 5 for Tin</v>
      </c>
      <c r="E36" s="88" t="s">
        <v>929</v>
      </c>
      <c r="F36" s="111">
        <f>F26</f>
        <v>1</v>
      </c>
      <c r="G36" s="85">
        <f t="shared" si="5"/>
        <v>1</v>
      </c>
      <c r="H36" s="86">
        <f t="shared" si="6"/>
        <v>1</v>
      </c>
      <c r="I36" s="189" t="str">
        <f ca="1">OFFSET(L!$C$1,MATCH("Checker"&amp;"Comp",L!$A:$A,0)-1,SL,,)</f>
        <v>Complete</v>
      </c>
      <c r="J36" s="22" t="str">
        <f ca="1">OFFSET(L!$C$1,MATCH("Checker"&amp;ADDRESS(ROW(),COLUMN(),4),L!$A:$A,0)-1,SL,,)</f>
        <v>Provide % of completeness of supplier's smelter information on Declaration tab cell D51</v>
      </c>
    </row>
    <row r="37" spans="1:10" ht="27.5">
      <c r="A37" s="107" t="str">
        <f ca="1">Declaration!B52</f>
        <v>Gold  (*)</v>
      </c>
      <c r="B37" s="106">
        <f>IF(AND($B$17="Yes",$B$22="Yes"),Declaration!D52,0)</f>
        <v>0</v>
      </c>
      <c r="C37" s="106" t="str">
        <f t="shared" ca="1" si="3"/>
        <v>Provide % of completeness of supplier's smelter information on Declaration tab cell D52</v>
      </c>
      <c r="D37" s="112" t="str">
        <f>IF(H37=1,"Click here to answer question 5 for Gold","")</f>
        <v>Click here to answer question 5 for Gold</v>
      </c>
      <c r="E37" s="88" t="s">
        <v>929</v>
      </c>
      <c r="F37" s="111">
        <f>F27</f>
        <v>1</v>
      </c>
      <c r="G37" s="85">
        <f t="shared" si="5"/>
        <v>1</v>
      </c>
      <c r="H37" s="86">
        <f t="shared" si="6"/>
        <v>1</v>
      </c>
      <c r="I37" s="189" t="str">
        <f ca="1">OFFSET(L!$C$1,MATCH("Checker"&amp;"Comp",L!$A:$A,0)-1,SL,,)</f>
        <v>Complete</v>
      </c>
      <c r="J37" s="22" t="str">
        <f ca="1">OFFSET(L!$C$1,MATCH("Checker"&amp;ADDRESS(ROW(),COLUMN(),4),L!$A:$A,0)-1,SL,,)</f>
        <v>Provide % of completeness of supplier's smelter information on Declaration tab cell D52</v>
      </c>
    </row>
    <row r="38" spans="1:10" ht="27.5">
      <c r="A38" s="107" t="str">
        <f ca="1">Declaration!B53</f>
        <v>Tungsten  (*)</v>
      </c>
      <c r="B38" s="106">
        <f>IF(AND($B$18="Yes",$B$23="Yes"),Declaration!D53,0)</f>
        <v>0</v>
      </c>
      <c r="C38" s="106" t="str">
        <f t="shared" ca="1" si="3"/>
        <v>Provide % of completeness of supplier's smelter information on Declaration tab cell D53</v>
      </c>
      <c r="D38" s="112" t="str">
        <f>IF(H38=1,"Click here to answer question 5 for Tungsten","")</f>
        <v>Click here to answer question 5 for Tungsten</v>
      </c>
      <c r="E38" s="88" t="s">
        <v>929</v>
      </c>
      <c r="F38" s="111">
        <f>F28</f>
        <v>1</v>
      </c>
      <c r="G38" s="85">
        <f t="shared" si="5"/>
        <v>1</v>
      </c>
      <c r="H38" s="86">
        <f t="shared" si="6"/>
        <v>1</v>
      </c>
      <c r="I38" s="189" t="str">
        <f ca="1">OFFSET(L!$C$1,MATCH("Checker"&amp;"Comp",L!$A:$A,0)-1,SL,,)</f>
        <v>Complete</v>
      </c>
      <c r="J38" s="22" t="str">
        <f ca="1">OFFSET(L!$C$1,MATCH("Checker"&amp;ADDRESS(ROW(),COLUMN(),4),L!$A:$A,0)-1,SL,,)</f>
        <v>Provide % of completeness of supplier's smelter information on Declaration tab cell D53</v>
      </c>
    </row>
    <row r="39" spans="1:10" ht="54">
      <c r="A39" s="106" t="str">
        <f ca="1">Declaration!B55</f>
        <v>6) Have you identified all of the smelters supplying the 3TG to your supply chain?  (*)</v>
      </c>
      <c r="B39" s="109"/>
      <c r="C39" s="109"/>
      <c r="D39" s="113"/>
      <c r="E39" s="88" t="s">
        <v>931</v>
      </c>
      <c r="F39" s="110"/>
      <c r="G39" s="24"/>
      <c r="H39" s="24"/>
    </row>
    <row r="40" spans="1:10" ht="54.5">
      <c r="A40" s="107" t="str">
        <f ca="1">Declaration!B56</f>
        <v>Tantalum  (*)</v>
      </c>
      <c r="B40" s="106">
        <f>IF(AND($B$15="Yes",$B$20="Yes"),Declaration!D56,0)</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1448</v>
      </c>
      <c r="F40" s="111">
        <f>F25</f>
        <v>1</v>
      </c>
      <c r="G40" s="85">
        <f t="shared" si="5"/>
        <v>1</v>
      </c>
      <c r="H40" s="86">
        <f t="shared" si="6"/>
        <v>1</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7" t="str">
        <f ca="1">Declaration!B57</f>
        <v>Tin  (*)</v>
      </c>
      <c r="B41" s="106">
        <f>IF(AND($B$16="Yes",$B$21="Yes"),Declaration!D57,0)</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1448</v>
      </c>
      <c r="F41" s="111">
        <f>F26</f>
        <v>1</v>
      </c>
      <c r="G41" s="85">
        <f t="shared" si="5"/>
        <v>1</v>
      </c>
      <c r="H41" s="86">
        <f t="shared" si="6"/>
        <v>1</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7" t="str">
        <f ca="1">Declaration!B58</f>
        <v>Gold  (*)</v>
      </c>
      <c r="B42" s="106">
        <f>IF(AND($B$17="Yes",$B$22="Yes"),Declaration!D58,0)</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1448</v>
      </c>
      <c r="F42" s="111">
        <f>F27</f>
        <v>1</v>
      </c>
      <c r="G42" s="85">
        <f t="shared" si="5"/>
        <v>1</v>
      </c>
      <c r="H42" s="86">
        <f t="shared" si="6"/>
        <v>1</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7" t="str">
        <f ca="1">Declaration!B59</f>
        <v>Tungsten  (*)</v>
      </c>
      <c r="B43" s="106">
        <f>IF(AND($B$18="Yes",$B$23="Yes"),Declaration!D59,0)</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1448</v>
      </c>
      <c r="F43" s="111">
        <f>F28</f>
        <v>1</v>
      </c>
      <c r="G43" s="85">
        <f t="shared" si="5"/>
        <v>1</v>
      </c>
      <c r="H43" s="86">
        <f t="shared" si="6"/>
        <v>1</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6" t="str">
        <f ca="1">Declaration!B61</f>
        <v>7) Has all applicable smelter information received by your company been reported in this declaration?  (*)</v>
      </c>
      <c r="B44" s="109"/>
      <c r="C44" s="109"/>
      <c r="D44" s="113"/>
      <c r="E44" s="88" t="s">
        <v>932</v>
      </c>
      <c r="F44" s="110"/>
      <c r="G44" s="24"/>
      <c r="H44" s="24"/>
    </row>
    <row r="45" spans="1:10" ht="41">
      <c r="A45" s="107" t="str">
        <f ca="1">Declaration!B62</f>
        <v>Tantalum  (*)</v>
      </c>
      <c r="B45" s="106">
        <f>IF(AND($B$15="Yes",$B$20="Yes"),Declaration!D62,0)</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930</v>
      </c>
      <c r="F45" s="111">
        <f>F25</f>
        <v>1</v>
      </c>
      <c r="G45" s="85">
        <f t="shared" si="5"/>
        <v>1</v>
      </c>
      <c r="H45" s="86">
        <f t="shared" si="6"/>
        <v>1</v>
      </c>
      <c r="I45" s="189" t="str">
        <f ca="1">OFFSET(L!$C$1,MATCH("Checker"&amp;"Comp",L!$A:$A,0)-1,SL,,)</f>
        <v>Complete</v>
      </c>
      <c r="J45" s="22" t="str">
        <f ca="1">OFFSET(L!$C$1,MATCH("Checker"&amp;ADDRESS(ROW(),COLUMN(),4),L!$A:$A,0)-1,SL,,)</f>
        <v>Declare if all applicable Tantalum smelter information has been provided on Declaration tab cell D62</v>
      </c>
    </row>
    <row r="46" spans="1:10" ht="41">
      <c r="A46" s="107" t="str">
        <f ca="1">Declaration!B63</f>
        <v>Tin  (*)</v>
      </c>
      <c r="B46" s="106">
        <f>IF(AND($B$16="Yes",$B$21="Yes"),Declaration!D63,0)</f>
        <v>0</v>
      </c>
      <c r="C46" s="106" t="str">
        <f t="shared" ca="1" si="3"/>
        <v>Declare if all applicable Tin smelter information has been provided on Declaration tab cell D63</v>
      </c>
      <c r="D46" s="115" t="str">
        <f>IF(H46=1,"Click here to answer question 7 for Tin","")</f>
        <v>Click here to answer question 7 for Tin</v>
      </c>
      <c r="E46" s="88" t="s">
        <v>930</v>
      </c>
      <c r="F46" s="111">
        <f>F26</f>
        <v>1</v>
      </c>
      <c r="G46" s="85">
        <f t="shared" si="5"/>
        <v>1</v>
      </c>
      <c r="H46" s="86">
        <f t="shared" si="6"/>
        <v>1</v>
      </c>
      <c r="I46" s="189" t="str">
        <f ca="1">OFFSET(L!$C$1,MATCH("Checker"&amp;"Comp",L!$A:$A,0)-1,SL,,)</f>
        <v>Complete</v>
      </c>
      <c r="J46" s="22" t="str">
        <f ca="1">OFFSET(L!$C$1,MATCH("Checker"&amp;ADDRESS(ROW(),COLUMN(),4),L!$A:$A,0)-1,SL,,)</f>
        <v>Declare if all applicable Tin smelter information has been provided on Declaration tab cell D63</v>
      </c>
    </row>
    <row r="47" spans="1:10" ht="41">
      <c r="A47" s="107" t="str">
        <f ca="1">Declaration!B64</f>
        <v>Gold  (*)</v>
      </c>
      <c r="B47" s="106">
        <f>IF(AND($B$17="Yes",$B$22="Yes"),Declaration!D64,0)</f>
        <v>0</v>
      </c>
      <c r="C47" s="106" t="str">
        <f t="shared" ca="1" si="3"/>
        <v>Declare if all applicable Gold smelter information has been provided on Declaration tab cell D64</v>
      </c>
      <c r="D47" s="115" t="str">
        <f>IF(H47=1,"Click here to answer question 7 for Gold","")</f>
        <v>Click here to answer question 7 for Gold</v>
      </c>
      <c r="E47" s="88" t="s">
        <v>930</v>
      </c>
      <c r="F47" s="111">
        <f>F27</f>
        <v>1</v>
      </c>
      <c r="G47" s="85">
        <f t="shared" si="5"/>
        <v>1</v>
      </c>
      <c r="H47" s="86">
        <f t="shared" si="6"/>
        <v>1</v>
      </c>
      <c r="I47" s="189" t="str">
        <f ca="1">OFFSET(L!$C$1,MATCH("Checker"&amp;"Comp",L!$A:$A,0)-1,SL,,)</f>
        <v>Complete</v>
      </c>
      <c r="J47" s="22" t="str">
        <f ca="1">OFFSET(L!$C$1,MATCH("Checker"&amp;ADDRESS(ROW(),COLUMN(),4),L!$A:$A,0)-1,SL,,)</f>
        <v>Declare if all applicable Gold smelter information has been provided on Declaration tab cell D64</v>
      </c>
    </row>
    <row r="48" spans="1:10" ht="41">
      <c r="A48" s="107" t="str">
        <f ca="1">Declaration!B65</f>
        <v>Tungsten  (*)</v>
      </c>
      <c r="B48" s="106">
        <f>IF(AND($B$18="Yes",$B$23="Yes"),Declaration!D65,0)</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930</v>
      </c>
      <c r="F48" s="111">
        <f>F28</f>
        <v>1</v>
      </c>
      <c r="G48" s="85">
        <f t="shared" si="5"/>
        <v>1</v>
      </c>
      <c r="H48" s="86">
        <f t="shared" si="6"/>
        <v>1</v>
      </c>
      <c r="I48" s="189" t="str">
        <f ca="1">OFFSET(L!$C$1,MATCH("Checker"&amp;"Comp",L!$A:$A,0)-1,SL,,)</f>
        <v>Complete</v>
      </c>
      <c r="J48" s="22" t="str">
        <f ca="1">OFFSET(L!$C$1,MATCH("Checker"&amp;ADDRESS(ROW(),COLUMN(),4),L!$A:$A,0)-1,SL,,)</f>
        <v>Declare if all applicable Tungsten smelter information has been provided on Declaration tab cell D65</v>
      </c>
    </row>
    <row r="49" spans="1:12" ht="27">
      <c r="A49" s="106" t="str">
        <f ca="1">Declaration!B68</f>
        <v>Question</v>
      </c>
      <c r="B49" s="109"/>
      <c r="C49" s="109"/>
      <c r="D49" s="113"/>
      <c r="E49" s="88" t="s">
        <v>514</v>
      </c>
      <c r="F49" s="110"/>
      <c r="G49" s="110"/>
      <c r="H49" s="110"/>
    </row>
    <row r="50" spans="1:12" ht="41">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1452</v>
      </c>
      <c r="F50" s="111">
        <f>IF(SUM(F$25:F$28)=0,0,1)</f>
        <v>1</v>
      </c>
      <c r="G50" s="85">
        <f t="shared" si="5"/>
        <v>1</v>
      </c>
      <c r="H50" s="86">
        <f t="shared" si="6"/>
        <v>1</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1452</v>
      </c>
      <c r="F51" s="111">
        <f t="shared" ref="F51:F60" si="7">F$50</f>
        <v>1</v>
      </c>
      <c r="G51" s="85">
        <f t="shared" si="5"/>
        <v>1</v>
      </c>
      <c r="H51" s="86">
        <f t="shared" si="6"/>
        <v>1</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41">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1452</v>
      </c>
      <c r="F53" s="111">
        <f t="shared" si="7"/>
        <v>1</v>
      </c>
      <c r="G53" s="85">
        <f t="shared" si="5"/>
        <v>1</v>
      </c>
      <c r="H53" s="86">
        <f t="shared" si="6"/>
        <v>1</v>
      </c>
      <c r="I53" s="189" t="str">
        <f ca="1">OFFSET(L!$C$1,MATCH("Checker"&amp;"Comp",L!$A:$A,0)-1,SL,,)</f>
        <v>Complete</v>
      </c>
      <c r="J53" s="22" t="str">
        <f ca="1">OFFSET(L!$C$1,MATCH("Checker"&amp;ADDRESS(ROW(),COLUMN(),4),L!$A:$A,0)-1,SL,,)</f>
        <v>Answer if you require your direct suppliers to be DRC conflict-free on the Declaration tab cell D73</v>
      </c>
    </row>
    <row r="54" spans="1:12" ht="54">
      <c r="A54" s="106" t="str">
        <f ca="1">Declaration!B75</f>
        <v>D. Do you require your direct suppliers to source the 3TG from smelters whose due diligence practices have been validated by an independent third party audit program? (*)</v>
      </c>
      <c r="B54" s="106">
        <f>Declaration!D75</f>
        <v>0</v>
      </c>
      <c r="C54" s="106" t="str">
        <f ca="1">IF(H54=1,J54,I54)</f>
        <v>Answer if you require your direct suppliers to source from smelters validated as DRC conflict-free using the Responsible Minerals Assurance Process conformant smelter list on Declaration tab cell D75</v>
      </c>
      <c r="D54" s="112" t="str">
        <f>IF(H54=1,"Click here to answer question (D)","")</f>
        <v>Click here to answer question (D)</v>
      </c>
      <c r="E54" s="88" t="s">
        <v>1452</v>
      </c>
      <c r="F54" s="111">
        <f t="shared" si="7"/>
        <v>1</v>
      </c>
      <c r="G54" s="85">
        <f t="shared" si="5"/>
        <v>1</v>
      </c>
      <c r="H54" s="86">
        <f t="shared" si="6"/>
        <v>1</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1452</v>
      </c>
      <c r="F55" s="111">
        <f t="shared" si="7"/>
        <v>1</v>
      </c>
      <c r="G55" s="85">
        <f t="shared" si="5"/>
        <v>1</v>
      </c>
      <c r="H55" s="86">
        <f t="shared" si="6"/>
        <v>1</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1452</v>
      </c>
      <c r="F56" s="111">
        <f t="shared" si="7"/>
        <v>1</v>
      </c>
      <c r="G56" s="85">
        <f t="shared" si="5"/>
        <v>1</v>
      </c>
      <c r="H56" s="86">
        <f t="shared" si="6"/>
        <v>1</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6"/>
      <c r="B57" s="106"/>
      <c r="C57" s="106"/>
      <c r="D57" s="112"/>
      <c r="E57" s="88"/>
      <c r="F57" s="111"/>
      <c r="G57" s="85"/>
      <c r="H57" s="86"/>
      <c r="I57" s="189"/>
    </row>
    <row r="58" spans="1:12" ht="41">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1452</v>
      </c>
      <c r="F58" s="111">
        <f t="shared" si="7"/>
        <v>1</v>
      </c>
      <c r="G58" s="85">
        <f t="shared" si="5"/>
        <v>1</v>
      </c>
      <c r="H58" s="86">
        <f t="shared" si="6"/>
        <v>1</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1452</v>
      </c>
      <c r="F59" s="111">
        <f t="shared" si="7"/>
        <v>1</v>
      </c>
      <c r="G59" s="85">
        <f t="shared" si="5"/>
        <v>1</v>
      </c>
      <c r="H59" s="86">
        <f t="shared" si="6"/>
        <v>1</v>
      </c>
      <c r="I59" s="189" t="str">
        <f ca="1">OFFSET(L!$C$1,MATCH("Checker"&amp;"Comp",L!$A:$A,0)-1,SL,,)</f>
        <v>Complete</v>
      </c>
      <c r="J59" s="22" t="str">
        <f ca="1">OFFSET(L!$C$1,MATCH("Checker"&amp;ADDRESS(ROW(),COLUMN(),4),L!$A:$A,0)-1,SL,,)</f>
        <v>Answer if your verification process includes corrective action management on Declaration tab cell D85</v>
      </c>
    </row>
    <row r="60" spans="1:12" ht="41">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1452</v>
      </c>
      <c r="F60" s="111">
        <f t="shared" si="7"/>
        <v>1</v>
      </c>
      <c r="G60" s="85">
        <f t="shared" si="5"/>
        <v>1</v>
      </c>
      <c r="H60" s="86">
        <f t="shared" si="6"/>
        <v>1</v>
      </c>
      <c r="I60" s="189" t="str">
        <f ca="1">OFFSET(L!$C$1,MATCH("Checker"&amp;"Comp",L!$A:$A,0)-1,SL,,)</f>
        <v>Complete</v>
      </c>
      <c r="J60" s="22" t="str">
        <f ca="1">OFFSET(L!$C$1,MATCH("Checker"&amp;ADDRESS(ROW(),COLUMN(),4),L!$A:$A,0)-1,SL,,)</f>
        <v>Answer if you are subject to the SEC Disclosure requirement on Declaration tab cell D87</v>
      </c>
    </row>
    <row r="61" spans="1:12" ht="41">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6" t="s">
        <v>2169</v>
      </c>
      <c r="B62" s="106"/>
      <c r="C62" s="106" t="str">
        <f ca="1">IF(K62=1,L62,IF(B15="No","Not Required",IF(G62=0,I62,J62)))</f>
        <v>Please answer Question 1 / Question 2 on Declaration tab</v>
      </c>
      <c r="D62" s="112" t="str">
        <f>IF(H62=0,"","Click here to provide smelter information")</f>
        <v>Click here to provide smelter information</v>
      </c>
      <c r="E62" s="88" t="s">
        <v>1452</v>
      </c>
      <c r="F62" s="111">
        <f>F25</f>
        <v>1</v>
      </c>
      <c r="G62" s="85">
        <f>IF(AND(COUNTIF(SmelterIdetifiedForMetal,"Tantalum")&gt;0,COUNTIF('Smelter List'!AB$5:AB$2493,"Tantalum?*")&gt;0),0,1)</f>
        <v>1</v>
      </c>
      <c r="H62" s="86">
        <f t="shared" si="6"/>
        <v>1</v>
      </c>
      <c r="I62" s="189" t="str">
        <f ca="1">OFFSET(L!$C$1,MATCH("Checker"&amp;"Comp",L!$A:$A,0)-1,SL,,)</f>
        <v>Complete</v>
      </c>
      <c r="J62" s="22" t="str">
        <f ca="1">OFFSET(L!$C$1,MATCH("Checker"&amp;ADDRESS(ROW(),COLUMN(),4),L!$A:$A,0)-1,SL,,)</f>
        <v>Provide list of tantalum smelters contributing material to supply chain on Smelter List tab</v>
      </c>
      <c r="K62" s="196">
        <f>IF(H15+H20&gt;0,1,0)</f>
        <v>1</v>
      </c>
      <c r="L62" s="22" t="str">
        <f ca="1">OFFSET(L!$C$1,MATCH("Checker"&amp;ADDRESS(ROW(),COLUMN(),4),L!$A:$A,0)-1,SL,,)</f>
        <v>Please answer Question 1 / Question 2 on Declaration tab</v>
      </c>
    </row>
    <row r="63" spans="1:12" ht="41">
      <c r="A63" s="106" t="s">
        <v>2170</v>
      </c>
      <c r="B63" s="106"/>
      <c r="C63" s="106" t="str">
        <f ca="1">IF(K63=1,L63,IF(B16="No","Not Required",IF(G63=0,I63,J63)))</f>
        <v>Please answer Question 1 / Question 2 on Declaration tab</v>
      </c>
      <c r="D63" s="112" t="str">
        <f>IF(H63=0,"","Click here to provide smelter information")</f>
        <v>Click here to provide smelter information</v>
      </c>
      <c r="E63" s="88" t="s">
        <v>930</v>
      </c>
      <c r="F63" s="111">
        <f>F26</f>
        <v>1</v>
      </c>
      <c r="G63" s="85">
        <f>IF(AND(COUNTIF(SmelterIdetifiedForMetal,"Tin")&gt;0,COUNTIF('Smelter List'!AB$5:AB$2493,"Tin?*")&gt;0),0,1)</f>
        <v>1</v>
      </c>
      <c r="H63" s="86">
        <f t="shared" si="6"/>
        <v>1</v>
      </c>
      <c r="I63" s="189" t="str">
        <f ca="1">OFFSET(L!$C$1,MATCH("Checker"&amp;"Comp",L!$A:$A,0)-1,SL,,)</f>
        <v>Complete</v>
      </c>
      <c r="J63" s="22" t="str">
        <f ca="1">OFFSET(L!$C$1,MATCH("Checker"&amp;ADDRESS(ROW(),COLUMN(),4),L!$A:$A,0)-1,SL,,)</f>
        <v>Provide list of tin smelters contributing material to supply chain on Smelter List tab</v>
      </c>
      <c r="K63" s="196">
        <f>IF(H16+H21&gt;0,1,0)</f>
        <v>1</v>
      </c>
      <c r="L63" s="22" t="str">
        <f ca="1">OFFSET(L!$C$1,MATCH("Checker"&amp;ADDRESS(ROW(),COLUMN(),4),L!$A:$A,0)-1,SL,,)</f>
        <v>Please answer Question 1 / Question 2 on Declaration tab</v>
      </c>
    </row>
    <row r="64" spans="1:12" ht="41">
      <c r="A64" s="106" t="s">
        <v>2171</v>
      </c>
      <c r="B64" s="106"/>
      <c r="C64" s="106" t="str">
        <f ca="1">IF(K64=1,L64,IF(B17="No","Not Required",IF(G64=0,I64,J64)))</f>
        <v>Please answer Question 1 / Question 2 on Declaration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1</v>
      </c>
      <c r="L64" s="22" t="str">
        <f ca="1">OFFSET(L!$C$1,MATCH("Checker"&amp;ADDRESS(ROW(),COLUMN(),4),L!$A:$A,0)-1,SL,,)</f>
        <v>Please answer Question 1 / Question 2 on Declaration tab</v>
      </c>
    </row>
    <row r="65" spans="1:12" ht="41">
      <c r="A65" s="106" t="s">
        <v>2172</v>
      </c>
      <c r="B65" s="106"/>
      <c r="C65" s="106" t="str">
        <f ca="1">IF(K65=1,L65,IF(B18="No","Not Required",IF(G65=0,I65,J65)))</f>
        <v>Please answer Question 1 / Question 2 on Declaration tab</v>
      </c>
      <c r="D65" s="112" t="str">
        <f>IF(H65=0,"","Click here to provide smelter information")</f>
        <v>Click here to provide smelter information</v>
      </c>
      <c r="E65" s="88" t="s">
        <v>930</v>
      </c>
      <c r="F65" s="111">
        <f>F28</f>
        <v>1</v>
      </c>
      <c r="G65" s="85">
        <f>IF(AND(COUNTIF(SmelterIdetifiedForMetal,"Tungsten")&gt;0,COUNTIF('Smelter List'!AB$5:AB$2493,"Tungsten?*")&gt;0),0,1)</f>
        <v>1</v>
      </c>
      <c r="H65" s="86">
        <f t="shared" si="6"/>
        <v>1</v>
      </c>
      <c r="I65" s="189" t="str">
        <f ca="1">OFFSET(L!$C$1,MATCH("Checker"&amp;"Comp",L!$A:$A,0)-1,SL,,)</f>
        <v>Complete</v>
      </c>
      <c r="J65" s="22" t="str">
        <f ca="1">OFFSET(L!$C$1,MATCH("Checker"&amp;ADDRESS(ROW(),COLUMN(),4),L!$A:$A,0)-1,SL,,)</f>
        <v>Provide list of tungsten smelters contributing material to supply chain on Smelter List tab</v>
      </c>
      <c r="K65" s="196">
        <f>IF(H18+H23&gt;0,1,0)</f>
        <v>1</v>
      </c>
      <c r="L65" s="22" t="str">
        <f ca="1">OFFSET(L!$C$1,MATCH("Checker"&amp;ADDRESS(ROW(),COLUMN(),4),L!$A:$A,0)-1,SL,,)</f>
        <v>Please answer Question 1 / Question 2 on Declaration tab</v>
      </c>
    </row>
    <row r="66" spans="1:12" ht="27">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50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1" customWidth="1"/>
    <col min="2" max="2" width="39.84375" style="122" customWidth="1"/>
    <col min="3" max="3" width="39.84375" style="121" customWidth="1"/>
    <col min="4" max="4" width="58.84375" style="121" customWidth="1"/>
    <col min="5" max="5" width="1.61328125" style="121" customWidth="1"/>
    <col min="6" max="6" width="9" customWidth="1"/>
    <col min="7" max="16384" width="8.84375" style="26"/>
  </cols>
  <sheetData>
    <row r="1" spans="1:6" ht="35.15"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4" customHeight="1" thickBot="1">
      <c r="A1001" s="164"/>
      <c r="B1001" s="442" t="str">
        <f ca="1">OFFSET(L!$C$1,MATCH("General"&amp;"Cpy",L!$A:$A,0)-1,SL,,)</f>
        <v>© 2018 Responsible Minerals Initiative. All rights reserved.</v>
      </c>
      <c r="C1001" s="442"/>
      <c r="D1001" s="442"/>
      <c r="E1001" s="31"/>
    </row>
    <row r="1002" spans="1:6" ht="14"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4375" defaultRowHeight="13.5"/>
  <cols>
    <col min="1" max="1" width="9.15234375" style="261" bestFit="1" customWidth="1"/>
    <col min="2" max="2" width="42.84375" style="261" customWidth="1"/>
    <col min="3" max="3" width="63.84375" style="261" customWidth="1"/>
    <col min="4" max="4" width="25.4609375" style="261" customWidth="1"/>
    <col min="5" max="5" width="12.61328125" style="261" customWidth="1"/>
    <col min="6" max="6" width="12.61328125" style="262" customWidth="1"/>
    <col min="7" max="7" width="15.3828125" style="261" customWidth="1"/>
    <col min="8" max="8" width="23.84375" style="261" customWidth="1"/>
    <col min="9" max="9" width="28.15234375" style="261" customWidth="1"/>
    <col min="10" max="10" width="48.23046875" style="261" hidden="1" customWidth="1"/>
    <col min="11" max="11" width="49.765625" style="261" hidden="1" customWidth="1"/>
    <col min="12" max="13" width="49.765625" style="261" customWidth="1"/>
    <col min="14" max="16384" width="8.843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4375" defaultRowHeight="13.5"/>
  <cols>
    <col min="1" max="1" width="14.61328125" style="178" customWidth="1"/>
    <col min="2" max="2" width="14" style="178" customWidth="1"/>
    <col min="3" max="3" width="6.15234375" style="178" customWidth="1"/>
    <col min="4" max="4" width="56.23046875" style="178" customWidth="1"/>
    <col min="5" max="5" width="53.765625" style="317" customWidth="1"/>
    <col min="6" max="6" width="54.15234375" style="178" customWidth="1"/>
    <col min="7" max="7" width="68.23046875" style="178" customWidth="1"/>
    <col min="8" max="8" width="49.23046875" style="178" customWidth="1"/>
    <col min="9" max="9" width="51.61328125" style="178" customWidth="1"/>
    <col min="10" max="10" width="50.23046875" style="178" customWidth="1"/>
    <col min="11" max="11" width="51.84375" style="308" customWidth="1"/>
    <col min="12" max="12" width="66.84375" style="343" customWidth="1"/>
    <col min="13" max="13" width="46.15234375" style="45" customWidth="1"/>
    <col min="14" max="16384" width="8.843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1">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37.5">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243">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0.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7">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40.5">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0.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0.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0.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1">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27">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81">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7">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67.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27">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0.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0.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48.5">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16">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40.5">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391.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46.5">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16">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16">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0.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58">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256.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99.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01.5">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16">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01.5">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37.5">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03">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188.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1.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87">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0.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7">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87">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67.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4">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4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1">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4.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08">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67.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3.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3.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4">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24">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81">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75.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02.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16">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40.5">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02.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27">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10.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48.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48.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297">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94.5">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40.5">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7">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6.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26.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7">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7">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7">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7">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7">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7">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6.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6.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6.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6.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1">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89">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3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48.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67.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3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08">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3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29.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08">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1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0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7">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67.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7.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48.5">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08">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270">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56.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7">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3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81">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02.5">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189">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175.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7">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0.5">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43.5">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4">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7">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7">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7">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7">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7">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7">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27">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29">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14.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4">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0.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29">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29">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40.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7">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29">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4">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0.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4">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29">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29">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0.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7">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29">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14.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14.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14.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14.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14.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7">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7">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27">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7">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7">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7">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7">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7">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7">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7">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7">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7">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7">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7">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7">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14.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0.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0.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4">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27">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0.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4">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7">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27">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7">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7">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7">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7">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0.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40.5">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0.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27">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0.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0.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27">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0.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4">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4">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4">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4">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67.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67.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67.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67.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67.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67.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54">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67.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40.5">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40.5">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40.5">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40.5">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4">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4">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4">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4">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0.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0.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0.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0.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40.5">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54">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4">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40.5">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1">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4">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40.5">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0.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40.5">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40.5">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0.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0.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0.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0.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40.5">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7">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7">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7">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7">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7">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1">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7">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7">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67.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7">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27">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4.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Hillary Amster</cp:lastModifiedBy>
  <cp:lastPrinted>2015-04-21T20:47:43Z</cp:lastPrinted>
  <dcterms:created xsi:type="dcterms:W3CDTF">2010-06-21T21:00:23Z</dcterms:created>
  <dcterms:modified xsi:type="dcterms:W3CDTF">2018-04-17T14:55:04Z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